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res_budget_everyone\operating budgets\22-23 operating budget\"/>
    </mc:Choice>
  </mc:AlternateContent>
  <xr:revisionPtr revIDLastSave="0" documentId="13_ncr:1_{1A101130-900E-4BEA-B4DA-7DDE935F485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5 Year Comparison" sheetId="1" r:id="rId1"/>
  </sheets>
  <definedNames>
    <definedName name="COA" localSheetId="0">#REF!</definedName>
    <definedName name="COA">#REF!</definedName>
    <definedName name="FiveYear" localSheetId="0">#REF!</definedName>
    <definedName name="FiveYear">#REF!</definedName>
    <definedName name="SumHour" localSheetId="0">#REF!</definedName>
    <definedName name="SumHour">#REF!</definedName>
    <definedName name="Summer" localSheetId="0">#REF!</definedName>
    <definedName name="Summ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3" i="1" l="1"/>
  <c r="O51" i="1"/>
  <c r="O52" i="1"/>
  <c r="O53" i="1"/>
  <c r="M53" i="1"/>
  <c r="N53" i="1"/>
  <c r="P52" i="1"/>
  <c r="O75" i="1" l="1"/>
  <c r="P75" i="1" s="1"/>
  <c r="O74" i="1"/>
  <c r="P74" i="1" s="1"/>
  <c r="O73" i="1"/>
  <c r="P73" i="1" s="1"/>
  <c r="O72" i="1"/>
  <c r="P72" i="1" s="1"/>
  <c r="O71" i="1"/>
  <c r="P71" i="1" s="1"/>
  <c r="M77" i="1"/>
  <c r="O67" i="1"/>
  <c r="P67" i="1" s="1"/>
  <c r="O66" i="1"/>
  <c r="P66" i="1" s="1"/>
  <c r="O65" i="1"/>
  <c r="P65" i="1" s="1"/>
  <c r="O64" i="1"/>
  <c r="P64" i="1" s="1"/>
  <c r="O63" i="1"/>
  <c r="P63" i="1" s="1"/>
  <c r="M68" i="1"/>
  <c r="O58" i="1"/>
  <c r="P58" i="1" s="1"/>
  <c r="O57" i="1"/>
  <c r="P57" i="1" s="1"/>
  <c r="M60" i="1"/>
  <c r="M48" i="1"/>
  <c r="O47" i="1"/>
  <c r="P47" i="1" s="1"/>
  <c r="M44" i="1"/>
  <c r="O43" i="1"/>
  <c r="P43" i="1" s="1"/>
  <c r="O42" i="1"/>
  <c r="P42" i="1" s="1"/>
  <c r="O41" i="1"/>
  <c r="P41" i="1" s="1"/>
  <c r="O40" i="1"/>
  <c r="P40" i="1" s="1"/>
  <c r="O34" i="1"/>
  <c r="P34" i="1" s="1"/>
  <c r="M37" i="1"/>
  <c r="O36" i="1"/>
  <c r="P36" i="1" s="1"/>
  <c r="O35" i="1"/>
  <c r="P35" i="1" s="1"/>
  <c r="O27" i="1"/>
  <c r="O26" i="1"/>
  <c r="P26" i="1" s="1"/>
  <c r="O25" i="1"/>
  <c r="O24" i="1"/>
  <c r="P24" i="1" s="1"/>
  <c r="O23" i="1"/>
  <c r="P23" i="1" s="1"/>
  <c r="O13" i="1"/>
  <c r="P13" i="1" s="1"/>
  <c r="O12" i="1"/>
  <c r="P12" i="1" s="1"/>
  <c r="M31" i="1"/>
  <c r="O8" i="1"/>
  <c r="P8" i="1" s="1"/>
  <c r="O9" i="1"/>
  <c r="P9" i="1" s="1"/>
  <c r="O10" i="1"/>
  <c r="P10" i="1" s="1"/>
  <c r="O11" i="1"/>
  <c r="P11" i="1" s="1"/>
  <c r="O14" i="1"/>
  <c r="P14" i="1" s="1"/>
  <c r="O15" i="1"/>
  <c r="P15" i="1" s="1"/>
  <c r="O16" i="1"/>
  <c r="P16" i="1" s="1"/>
  <c r="O17" i="1"/>
  <c r="P17" i="1"/>
  <c r="O18" i="1"/>
  <c r="P18" i="1" s="1"/>
  <c r="O19" i="1"/>
  <c r="P19" i="1" s="1"/>
  <c r="O7" i="1"/>
  <c r="P7" i="1" s="1"/>
  <c r="M20" i="1"/>
  <c r="B53" i="1"/>
  <c r="C53" i="1"/>
  <c r="D53" i="1"/>
  <c r="E53" i="1"/>
  <c r="F53" i="1"/>
  <c r="G53" i="1"/>
  <c r="H53" i="1"/>
  <c r="M79" i="1" l="1"/>
  <c r="N77" i="1"/>
  <c r="O77" i="1" s="1"/>
  <c r="P77" i="1" s="1"/>
  <c r="N68" i="1"/>
  <c r="O68" i="1" s="1"/>
  <c r="P68" i="1" s="1"/>
  <c r="N60" i="1"/>
  <c r="O60" i="1" s="1"/>
  <c r="P60" i="1" s="1"/>
  <c r="N48" i="1"/>
  <c r="O48" i="1" s="1"/>
  <c r="P48" i="1" s="1"/>
  <c r="N44" i="1"/>
  <c r="O44" i="1" s="1"/>
  <c r="P44" i="1" s="1"/>
  <c r="N31" i="1"/>
  <c r="O31" i="1" s="1"/>
  <c r="P31" i="1" s="1"/>
  <c r="N37" i="1"/>
  <c r="O37" i="1" s="1"/>
  <c r="P37" i="1" s="1"/>
  <c r="N20" i="1"/>
  <c r="C68" i="1"/>
  <c r="D68" i="1"/>
  <c r="E68" i="1"/>
  <c r="F68" i="1"/>
  <c r="G68" i="1"/>
  <c r="H68" i="1"/>
  <c r="I68" i="1"/>
  <c r="J68" i="1"/>
  <c r="K68" i="1"/>
  <c r="L68" i="1"/>
  <c r="B68" i="1"/>
  <c r="K31" i="1"/>
  <c r="J31" i="1"/>
  <c r="I31" i="1"/>
  <c r="H31" i="1"/>
  <c r="G31" i="1"/>
  <c r="F31" i="1"/>
  <c r="D31" i="1"/>
  <c r="C31" i="1"/>
  <c r="B31" i="1"/>
  <c r="E31" i="1"/>
  <c r="N79" i="1" l="1"/>
  <c r="O79" i="1" s="1"/>
  <c r="P79" i="1" s="1"/>
  <c r="L26" i="1"/>
  <c r="L31" i="1" l="1"/>
  <c r="I37" i="1"/>
  <c r="J37" i="1"/>
  <c r="K37" i="1"/>
  <c r="L37" i="1"/>
  <c r="H37" i="1"/>
  <c r="O76" i="1"/>
  <c r="P76" i="1" s="1"/>
  <c r="L77" i="1"/>
  <c r="L60" i="1"/>
  <c r="L48" i="1"/>
  <c r="L44" i="1"/>
  <c r="L20" i="1"/>
  <c r="L79" i="1" l="1"/>
  <c r="O20" i="1"/>
  <c r="P20" i="1" s="1"/>
  <c r="J44" i="1"/>
  <c r="K44" i="1"/>
  <c r="I44" i="1"/>
  <c r="H44" i="1"/>
  <c r="G44" i="1"/>
  <c r="F44" i="1"/>
  <c r="E44" i="1"/>
  <c r="D44" i="1"/>
  <c r="C44" i="1"/>
  <c r="B44" i="1"/>
  <c r="J20" i="1"/>
  <c r="J48" i="1"/>
  <c r="J60" i="1"/>
  <c r="J77" i="1"/>
  <c r="I20" i="1"/>
  <c r="I48" i="1"/>
  <c r="I60" i="1"/>
  <c r="I77" i="1"/>
  <c r="H20" i="1"/>
  <c r="H48" i="1"/>
  <c r="H60" i="1"/>
  <c r="H77" i="1"/>
  <c r="G20" i="1"/>
  <c r="G48" i="1"/>
  <c r="G60" i="1"/>
  <c r="G77" i="1"/>
  <c r="F10" i="1"/>
  <c r="F20" i="1" s="1"/>
  <c r="F48" i="1"/>
  <c r="F60" i="1"/>
  <c r="F75" i="1"/>
  <c r="F77" i="1" s="1"/>
  <c r="E77" i="1"/>
  <c r="E20" i="1"/>
  <c r="E48" i="1"/>
  <c r="E60" i="1"/>
  <c r="D20" i="1"/>
  <c r="D48" i="1"/>
  <c r="D60" i="1"/>
  <c r="D77" i="1"/>
  <c r="C20" i="1"/>
  <c r="C48" i="1"/>
  <c r="C60" i="1"/>
  <c r="C77" i="1"/>
  <c r="B20" i="1"/>
  <c r="B37" i="1" s="1"/>
  <c r="B48" i="1"/>
  <c r="B60" i="1"/>
  <c r="B77" i="1"/>
  <c r="K77" i="1"/>
  <c r="K20" i="1"/>
  <c r="K48" i="1"/>
  <c r="K60" i="1"/>
  <c r="J79" i="1" l="1"/>
  <c r="I79" i="1"/>
  <c r="K79" i="1"/>
  <c r="D37" i="1"/>
  <c r="D79" i="1" s="1"/>
  <c r="C37" i="1"/>
  <c r="C79" i="1" s="1"/>
  <c r="E37" i="1"/>
  <c r="E79" i="1" s="1"/>
  <c r="H79" i="1"/>
  <c r="F37" i="1"/>
  <c r="F79" i="1" s="1"/>
  <c r="G37" i="1"/>
  <c r="G79" i="1" s="1"/>
  <c r="B79" i="1"/>
</calcChain>
</file>

<file path=xl/sharedStrings.xml><?xml version="1.0" encoding="utf-8"?>
<sst xmlns="http://schemas.openxmlformats.org/spreadsheetml/2006/main" count="83" uniqueCount="78">
  <si>
    <t>2010-11 Budget</t>
  </si>
  <si>
    <t>2011-12 Budget</t>
  </si>
  <si>
    <t>2012-13 Budget</t>
  </si>
  <si>
    <t>2013-14 Budget</t>
  </si>
  <si>
    <t>2014-15 Budget</t>
  </si>
  <si>
    <t>2015-16 Budget</t>
  </si>
  <si>
    <t>2016-17 Budget</t>
  </si>
  <si>
    <t>2017-18 Budget</t>
  </si>
  <si>
    <t>2018-19 Budget</t>
  </si>
  <si>
    <t>1 Year $ Change</t>
  </si>
  <si>
    <t>1 Year % Change</t>
  </si>
  <si>
    <t>Academic Affairs</t>
  </si>
  <si>
    <t>Associate Vice President of Academic Affairs-Engaged Learning</t>
  </si>
  <si>
    <t>Associate Vice President Academic Affairs-Academic Programs</t>
  </si>
  <si>
    <t>Associate Vice President of Academic Affairs-Administration</t>
  </si>
  <si>
    <t>Associate Vice President Community Outreach/Economic Dev</t>
  </si>
  <si>
    <t>College of Health &amp; Public Service</t>
  </si>
  <si>
    <t>College of Humanities &amp; Social Sciences</t>
  </si>
  <si>
    <t>College of Science</t>
  </si>
  <si>
    <t>College of Engineering &amp; Technology</t>
  </si>
  <si>
    <t>School of Education</t>
  </si>
  <si>
    <t>School of the Arts</t>
  </si>
  <si>
    <t>University College</t>
  </si>
  <si>
    <t>Woodbury School of Business</t>
  </si>
  <si>
    <t xml:space="preserve">Academic Affairs Total </t>
  </si>
  <si>
    <t>Associate Vice President of Facilities Planning</t>
  </si>
  <si>
    <t>Associate Vice President of Finance/GRAMA</t>
  </si>
  <si>
    <t>Associate Vice President - Director of Athletics</t>
  </si>
  <si>
    <t>Office of General Counsel</t>
  </si>
  <si>
    <t xml:space="preserve">Institutional Contingencies &amp; Pools </t>
  </si>
  <si>
    <t xml:space="preserve">Institutional Contingencies &amp; Pools Total </t>
  </si>
  <si>
    <t>Vice President of Planning, Budget, &amp; Human Resources</t>
  </si>
  <si>
    <t>Associate Vice President of Human Resources/Equity Officer</t>
  </si>
  <si>
    <t xml:space="preserve">Planning, Budget &amp; Human Resources Total </t>
  </si>
  <si>
    <t xml:space="preserve">President </t>
  </si>
  <si>
    <t xml:space="preserve">Office of the President </t>
  </si>
  <si>
    <t xml:space="preserve">President  Total </t>
  </si>
  <si>
    <t>Student Affairs</t>
  </si>
  <si>
    <t xml:space="preserve">Vice President of Student Affairs </t>
  </si>
  <si>
    <t xml:space="preserve">Associate Vice President of Student Advisement &amp; Support Services </t>
  </si>
  <si>
    <t>Associate Vice President of Student Success &amp; Retention</t>
  </si>
  <si>
    <t xml:space="preserve">Associate Vice President of Student Life/Dean of Students </t>
  </si>
  <si>
    <t xml:space="preserve">Associate Vice President of Enrollment Management </t>
  </si>
  <si>
    <t xml:space="preserve">Student Affairs Total </t>
  </si>
  <si>
    <t xml:space="preserve">Vice President of University Relations </t>
  </si>
  <si>
    <t xml:space="preserve">Associate Vice President of Marketing &amp; Communications </t>
  </si>
  <si>
    <t xml:space="preserve">Associate Vice President of Economic Development </t>
  </si>
  <si>
    <t xml:space="preserve">Associate Vice President of International Affairs &amp; Diplomacy </t>
  </si>
  <si>
    <t xml:space="preserve">Director ‐ Events </t>
  </si>
  <si>
    <t xml:space="preserve">Grand Total </t>
  </si>
  <si>
    <t>Provost/Vice President of Academic Affairs</t>
  </si>
  <si>
    <t>Institutional Advancement</t>
  </si>
  <si>
    <t>Associate Vice President Central Advancement/UVU Foundation COO</t>
  </si>
  <si>
    <t>Associate Vice President Major Gifts &amp; Development Programs</t>
  </si>
  <si>
    <t>Associate Vice President PK-16/Outreach/Partnership</t>
  </si>
  <si>
    <t>2019-20 Budget</t>
  </si>
  <si>
    <t>OPERATING BUDGET 5 YEAR COMPARISON</t>
  </si>
  <si>
    <t>Appropriated Only</t>
  </si>
  <si>
    <t>Office of Chief Inclusion &amp; Diversity Officer</t>
  </si>
  <si>
    <t>Office of Chief of Staff</t>
  </si>
  <si>
    <t>Vice President of Institutional Advancement</t>
  </si>
  <si>
    <t>Institutional Advancment Total</t>
  </si>
  <si>
    <t>2020-21 Budget</t>
  </si>
  <si>
    <t>Digital Transformation</t>
  </si>
  <si>
    <t>Vice President Digital Transformation</t>
  </si>
  <si>
    <t xml:space="preserve">Digital Transformation Total </t>
  </si>
  <si>
    <t>2021-22 Budget</t>
  </si>
  <si>
    <t>Associate Vice President of Information Technology/CTO</t>
  </si>
  <si>
    <t>Associate Vice President - Academic/Student Digital Srvcs</t>
  </si>
  <si>
    <t>People &amp; Culture</t>
  </si>
  <si>
    <t>Planning, Budget &amp; Finance</t>
  </si>
  <si>
    <t>Administration &amp; Strategic Relations</t>
  </si>
  <si>
    <t>Vice President of Administration &amp; Strategic Relations</t>
  </si>
  <si>
    <t>Associate Vice President Strategic Engagement</t>
  </si>
  <si>
    <t>Vice President of People &amp; Culture</t>
  </si>
  <si>
    <t>Vice President of Planning, Budget &amp; Finance</t>
  </si>
  <si>
    <t xml:space="preserve"> 2018-19 to 2022-23</t>
  </si>
  <si>
    <t>2022-23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</si>
</sst>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theme="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/>
    <xf numFmtId="164" fontId="3" fillId="0" borderId="1" xfId="0" applyNumberFormat="1" applyFont="1" applyBorder="1"/>
    <xf numFmtId="10" fontId="3" fillId="0" borderId="1" xfId="1" applyNumberFormat="1" applyFont="1" applyBorder="1"/>
    <xf numFmtId="164" fontId="4" fillId="3" borderId="1" xfId="0" applyNumberFormat="1" applyFont="1" applyFill="1" applyBorder="1"/>
    <xf numFmtId="10" fontId="4" fillId="3" borderId="1" xfId="1" applyNumberFormat="1" applyFont="1" applyFill="1" applyBorder="1"/>
    <xf numFmtId="164" fontId="4" fillId="0" borderId="1" xfId="0" applyNumberFormat="1" applyFont="1" applyBorder="1"/>
    <xf numFmtId="164" fontId="4" fillId="4" borderId="1" xfId="0" applyNumberFormat="1" applyFont="1" applyFill="1" applyBorder="1"/>
    <xf numFmtId="10" fontId="4" fillId="4" borderId="1" xfId="1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0" fontId="3" fillId="0" borderId="0" xfId="1" applyNumberFormat="1" applyFont="1" applyBorder="1"/>
    <xf numFmtId="10" fontId="4" fillId="0" borderId="0" xfId="1" applyNumberFormat="1" applyFont="1" applyFill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0" fontId="4" fillId="0" borderId="4" xfId="1" applyNumberFormat="1" applyFont="1" applyFill="1" applyBorder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0"/>
  <sheetViews>
    <sheetView tabSelected="1" workbookViewId="0">
      <pane ySplit="5" topLeftCell="A6" activePane="bottomLeft" state="frozen"/>
      <selection pane="bottomLeft" activeCell="N77" sqref="N77"/>
    </sheetView>
  </sheetViews>
  <sheetFormatPr defaultColWidth="8.85546875" defaultRowHeight="15" x14ac:dyDescent="0.25"/>
  <cols>
    <col min="1" max="1" width="55.7109375" bestFit="1" customWidth="1"/>
    <col min="2" max="4" width="12.140625" hidden="1" customWidth="1"/>
    <col min="5" max="9" width="11.85546875" hidden="1" customWidth="1"/>
    <col min="10" max="10" width="11.85546875" bestFit="1" customWidth="1"/>
    <col min="11" max="14" width="11.85546875" customWidth="1"/>
    <col min="15" max="15" width="14.140625" customWidth="1"/>
    <col min="16" max="16" width="9.42578125" customWidth="1"/>
  </cols>
  <sheetData>
    <row r="1" spans="1:16" ht="23.25" x14ac:dyDescent="0.35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3.25" x14ac:dyDescent="0.35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 x14ac:dyDescent="0.25">
      <c r="A3" s="22" t="s">
        <v>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3.9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25.5" x14ac:dyDescent="0.2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55</v>
      </c>
      <c r="L5" s="14" t="s">
        <v>62</v>
      </c>
      <c r="M5" s="14" t="s">
        <v>66</v>
      </c>
      <c r="N5" s="14" t="s">
        <v>77</v>
      </c>
      <c r="O5" s="14" t="s">
        <v>9</v>
      </c>
      <c r="P5" s="15" t="s">
        <v>10</v>
      </c>
    </row>
    <row r="6" spans="1:16" s="1" customFormat="1" ht="12.75" x14ac:dyDescent="0.2">
      <c r="A6" s="23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s="1" customFormat="1" ht="12.75" x14ac:dyDescent="0.2">
      <c r="A7" s="6" t="s">
        <v>13</v>
      </c>
      <c r="B7" s="6">
        <v>11593733</v>
      </c>
      <c r="C7" s="6">
        <v>9819536</v>
      </c>
      <c r="D7" s="6">
        <v>10254541</v>
      </c>
      <c r="E7" s="6">
        <v>10144593</v>
      </c>
      <c r="F7" s="6">
        <v>5536166.1202327069</v>
      </c>
      <c r="G7" s="6">
        <v>5126173.6453799997</v>
      </c>
      <c r="H7" s="6">
        <v>5635187</v>
      </c>
      <c r="I7" s="6">
        <v>4426451</v>
      </c>
      <c r="J7" s="6">
        <v>4207199.1489399998</v>
      </c>
      <c r="K7" s="6">
        <v>5963318</v>
      </c>
      <c r="L7" s="6">
        <v>6146925.2025013082</v>
      </c>
      <c r="M7" s="6">
        <v>6289929</v>
      </c>
      <c r="N7" s="6">
        <v>7415743</v>
      </c>
      <c r="O7" s="6">
        <f>+N7-M7</f>
        <v>1125814</v>
      </c>
      <c r="P7" s="7">
        <f>O7/M7</f>
        <v>0.1789867580381273</v>
      </c>
    </row>
    <row r="8" spans="1:16" s="1" customFormat="1" ht="12.75" x14ac:dyDescent="0.2">
      <c r="A8" s="6" t="s">
        <v>15</v>
      </c>
      <c r="B8" s="6"/>
      <c r="C8" s="6"/>
      <c r="D8" s="6"/>
      <c r="E8" s="6">
        <v>0</v>
      </c>
      <c r="F8" s="6">
        <v>6867592.8117454462</v>
      </c>
      <c r="G8" s="6">
        <v>1381986</v>
      </c>
      <c r="H8" s="6">
        <v>1836656</v>
      </c>
      <c r="I8" s="6">
        <v>4105514</v>
      </c>
      <c r="J8" s="6">
        <v>4647175.0939799994</v>
      </c>
      <c r="K8" s="6">
        <v>4340243</v>
      </c>
      <c r="L8" s="6">
        <v>3963311.8805158269</v>
      </c>
      <c r="M8" s="6">
        <v>4128056</v>
      </c>
      <c r="N8" s="6">
        <v>4307893</v>
      </c>
      <c r="O8" s="6">
        <f t="shared" ref="O8:O19" si="0">+N8-M8</f>
        <v>179837</v>
      </c>
      <c r="P8" s="7">
        <f t="shared" ref="P8:P19" si="1">O8/M8</f>
        <v>4.3564573736402802E-2</v>
      </c>
    </row>
    <row r="9" spans="1:16" s="1" customFormat="1" ht="12.75" x14ac:dyDescent="0.2">
      <c r="A9" s="6" t="s">
        <v>14</v>
      </c>
      <c r="B9" s="6">
        <v>821909</v>
      </c>
      <c r="C9" s="6">
        <v>715177</v>
      </c>
      <c r="D9" s="6">
        <v>700418</v>
      </c>
      <c r="E9" s="6">
        <v>834194</v>
      </c>
      <c r="F9" s="6">
        <v>763061.47826087778</v>
      </c>
      <c r="G9" s="6">
        <v>4642965.28926</v>
      </c>
      <c r="H9" s="6">
        <v>4843355</v>
      </c>
      <c r="I9" s="6">
        <v>5199984</v>
      </c>
      <c r="J9" s="6">
        <v>5562926</v>
      </c>
      <c r="K9" s="6">
        <v>5742834</v>
      </c>
      <c r="L9" s="6">
        <v>5847643</v>
      </c>
      <c r="M9" s="6">
        <v>5185913</v>
      </c>
      <c r="N9" s="6">
        <v>5450704</v>
      </c>
      <c r="O9" s="6">
        <f t="shared" si="0"/>
        <v>264791</v>
      </c>
      <c r="P9" s="7">
        <f t="shared" si="1"/>
        <v>5.1059668760351361E-2</v>
      </c>
    </row>
    <row r="10" spans="1:16" s="1" customFormat="1" ht="12.75" x14ac:dyDescent="0.2">
      <c r="A10" s="6" t="s">
        <v>12</v>
      </c>
      <c r="B10" s="6"/>
      <c r="C10" s="6">
        <v>2936731</v>
      </c>
      <c r="D10" s="6">
        <v>3156952</v>
      </c>
      <c r="E10" s="6">
        <v>2851133</v>
      </c>
      <c r="F10" s="6">
        <f>1119243.14852059+1145832.81762033</f>
        <v>2265075.9661409203</v>
      </c>
      <c r="G10" s="6">
        <v>2787556.6332</v>
      </c>
      <c r="H10" s="6">
        <v>3323140</v>
      </c>
      <c r="I10" s="6">
        <v>3522409</v>
      </c>
      <c r="J10" s="6">
        <v>3425846</v>
      </c>
      <c r="K10" s="6">
        <v>3593479</v>
      </c>
      <c r="L10" s="6">
        <v>3646622.0073330654</v>
      </c>
      <c r="M10" s="6">
        <v>3744441</v>
      </c>
      <c r="N10" s="6">
        <v>4140336</v>
      </c>
      <c r="O10" s="6">
        <f t="shared" si="0"/>
        <v>395895</v>
      </c>
      <c r="P10" s="7">
        <f t="shared" si="1"/>
        <v>0.10572873227272109</v>
      </c>
    </row>
    <row r="11" spans="1:16" s="1" customFormat="1" ht="12.75" x14ac:dyDescent="0.2">
      <c r="A11" s="6" t="s">
        <v>19</v>
      </c>
      <c r="B11" s="6">
        <v>15108121</v>
      </c>
      <c r="C11" s="6">
        <v>16204175</v>
      </c>
      <c r="D11" s="6">
        <v>13338733</v>
      </c>
      <c r="E11" s="6">
        <v>14305004</v>
      </c>
      <c r="F11" s="6">
        <v>15571374.871022416</v>
      </c>
      <c r="G11" s="6">
        <v>18348797.7632</v>
      </c>
      <c r="H11" s="6">
        <v>20232402</v>
      </c>
      <c r="I11" s="6">
        <v>21838630</v>
      </c>
      <c r="J11" s="6">
        <v>24505826.965139996</v>
      </c>
      <c r="K11" s="6">
        <v>25811413</v>
      </c>
      <c r="L11" s="6">
        <v>26504186.964000002</v>
      </c>
      <c r="M11" s="6">
        <v>28797017</v>
      </c>
      <c r="N11" s="6">
        <v>30787865</v>
      </c>
      <c r="O11" s="6">
        <f t="shared" si="0"/>
        <v>1990848</v>
      </c>
      <c r="P11" s="7">
        <f t="shared" si="1"/>
        <v>6.9133827298848344E-2</v>
      </c>
    </row>
    <row r="12" spans="1:16" s="1" customFormat="1" ht="12.75" x14ac:dyDescent="0.2">
      <c r="A12" s="6" t="s">
        <v>16</v>
      </c>
      <c r="B12" s="6"/>
      <c r="C12" s="6"/>
      <c r="D12" s="6">
        <v>3609426</v>
      </c>
      <c r="E12" s="6">
        <v>3698485</v>
      </c>
      <c r="F12" s="6">
        <v>4198966.2910462888</v>
      </c>
      <c r="G12" s="6">
        <v>5374836.4203199977</v>
      </c>
      <c r="H12" s="6">
        <v>6184951</v>
      </c>
      <c r="I12" s="6">
        <v>12331871</v>
      </c>
      <c r="J12" s="6">
        <v>13007528.759680001</v>
      </c>
      <c r="K12" s="6">
        <v>14688586</v>
      </c>
      <c r="L12" s="6">
        <v>14617841.675369928</v>
      </c>
      <c r="M12" s="6">
        <v>13066906</v>
      </c>
      <c r="N12" s="6">
        <v>14328903</v>
      </c>
      <c r="O12" s="6">
        <f>+N12-M12</f>
        <v>1261997</v>
      </c>
      <c r="P12" s="7">
        <f t="shared" si="1"/>
        <v>9.6579634077110524E-2</v>
      </c>
    </row>
    <row r="13" spans="1:16" s="1" customFormat="1" ht="12.75" x14ac:dyDescent="0.2">
      <c r="A13" s="6" t="s">
        <v>17</v>
      </c>
      <c r="B13" s="6">
        <v>15160596</v>
      </c>
      <c r="C13" s="6">
        <v>16478584</v>
      </c>
      <c r="D13" s="6">
        <v>17340220</v>
      </c>
      <c r="E13" s="6">
        <v>17567101</v>
      </c>
      <c r="F13" s="6">
        <v>18274500.1056589</v>
      </c>
      <c r="G13" s="6">
        <v>21569110.06423641</v>
      </c>
      <c r="H13" s="6">
        <v>23398143</v>
      </c>
      <c r="I13" s="6">
        <v>24631430</v>
      </c>
      <c r="J13" s="6">
        <v>25916249.42568</v>
      </c>
      <c r="K13" s="6">
        <v>27992967</v>
      </c>
      <c r="L13" s="6">
        <v>27620126.475246802</v>
      </c>
      <c r="M13" s="6">
        <v>31224149</v>
      </c>
      <c r="N13" s="6">
        <v>33962176</v>
      </c>
      <c r="O13" s="6">
        <f>+N13-M13</f>
        <v>2738027</v>
      </c>
      <c r="P13" s="7">
        <f t="shared" si="1"/>
        <v>8.7689403480620084E-2</v>
      </c>
    </row>
    <row r="14" spans="1:16" s="1" customFormat="1" ht="12.75" x14ac:dyDescent="0.2">
      <c r="A14" s="6" t="s">
        <v>18</v>
      </c>
      <c r="B14" s="6">
        <v>16513854</v>
      </c>
      <c r="C14" s="6">
        <v>17478742</v>
      </c>
      <c r="D14" s="6">
        <v>18746815</v>
      </c>
      <c r="E14" s="6">
        <v>19281954</v>
      </c>
      <c r="F14" s="6">
        <v>20175089.262108833</v>
      </c>
      <c r="G14" s="6">
        <v>22952021.689960003</v>
      </c>
      <c r="H14" s="6">
        <v>24609452</v>
      </c>
      <c r="I14" s="6">
        <v>20890929</v>
      </c>
      <c r="J14" s="6">
        <v>22294968.539999999</v>
      </c>
      <c r="K14" s="6">
        <v>22954558</v>
      </c>
      <c r="L14" s="6">
        <v>23104182.769082204</v>
      </c>
      <c r="M14" s="6">
        <v>23687038</v>
      </c>
      <c r="N14" s="6">
        <v>25052145</v>
      </c>
      <c r="O14" s="6">
        <f t="shared" si="0"/>
        <v>1365107</v>
      </c>
      <c r="P14" s="7">
        <f t="shared" si="1"/>
        <v>5.763097099772458E-2</v>
      </c>
    </row>
    <row r="15" spans="1:16" s="1" customFormat="1" ht="12.75" x14ac:dyDescent="0.2">
      <c r="A15" s="6" t="s">
        <v>50</v>
      </c>
      <c r="B15" s="6">
        <v>1029178</v>
      </c>
      <c r="C15" s="6">
        <v>1429815</v>
      </c>
      <c r="D15" s="6">
        <v>1455191</v>
      </c>
      <c r="E15" s="6">
        <v>1350743</v>
      </c>
      <c r="F15" s="6">
        <v>1561374.8313719896</v>
      </c>
      <c r="G15" s="6">
        <v>2266847.7999999998</v>
      </c>
      <c r="H15" s="6">
        <v>2289594</v>
      </c>
      <c r="I15" s="6">
        <v>2421179</v>
      </c>
      <c r="J15" s="6">
        <v>2921401</v>
      </c>
      <c r="K15" s="6">
        <v>3974055</v>
      </c>
      <c r="L15" s="6">
        <v>3880432.9104764997</v>
      </c>
      <c r="M15" s="6">
        <v>3315413</v>
      </c>
      <c r="N15" s="6">
        <v>2772535</v>
      </c>
      <c r="O15" s="6">
        <f t="shared" si="0"/>
        <v>-542878</v>
      </c>
      <c r="P15" s="7">
        <f t="shared" si="1"/>
        <v>-0.16374370251911299</v>
      </c>
    </row>
    <row r="16" spans="1:16" s="1" customFormat="1" ht="12.75" x14ac:dyDescent="0.2">
      <c r="A16" s="6" t="s">
        <v>20</v>
      </c>
      <c r="B16" s="6">
        <v>3051350</v>
      </c>
      <c r="C16" s="6">
        <v>3562269</v>
      </c>
      <c r="D16" s="6">
        <v>3840244</v>
      </c>
      <c r="E16" s="6">
        <v>3892298</v>
      </c>
      <c r="F16" s="6">
        <v>4298258.975416014</v>
      </c>
      <c r="G16" s="6">
        <v>4403186.2239999995</v>
      </c>
      <c r="H16" s="6">
        <v>4638877</v>
      </c>
      <c r="I16" s="6">
        <v>5251713</v>
      </c>
      <c r="J16" s="6">
        <v>5934139.41445</v>
      </c>
      <c r="K16" s="6">
        <v>6046277</v>
      </c>
      <c r="L16" s="6">
        <v>6566793</v>
      </c>
      <c r="M16" s="6">
        <v>6701632</v>
      </c>
      <c r="N16" s="6">
        <v>7346582</v>
      </c>
      <c r="O16" s="6">
        <f t="shared" si="0"/>
        <v>644950</v>
      </c>
      <c r="P16" s="7">
        <f t="shared" si="1"/>
        <v>9.6237752237067029E-2</v>
      </c>
    </row>
    <row r="17" spans="1:17" s="1" customFormat="1" ht="12.75" x14ac:dyDescent="0.2">
      <c r="A17" s="6" t="s">
        <v>21</v>
      </c>
      <c r="B17" s="6">
        <v>6731848</v>
      </c>
      <c r="C17" s="6">
        <v>7436080</v>
      </c>
      <c r="D17" s="6">
        <v>8376533</v>
      </c>
      <c r="E17" s="6">
        <v>8402563</v>
      </c>
      <c r="F17" s="6">
        <v>8834659.7558858078</v>
      </c>
      <c r="G17" s="6">
        <v>10288302.555219997</v>
      </c>
      <c r="H17" s="6">
        <v>10908963</v>
      </c>
      <c r="I17" s="6">
        <v>11385465</v>
      </c>
      <c r="J17" s="6">
        <v>12160601.56718</v>
      </c>
      <c r="K17" s="6">
        <v>12626658</v>
      </c>
      <c r="L17" s="6">
        <v>12979231.810889512</v>
      </c>
      <c r="M17" s="6">
        <v>13253737</v>
      </c>
      <c r="N17" s="6">
        <v>14632742</v>
      </c>
      <c r="O17" s="6">
        <f t="shared" si="0"/>
        <v>1379005</v>
      </c>
      <c r="P17" s="7">
        <f t="shared" si="1"/>
        <v>0.10404650401618804</v>
      </c>
    </row>
    <row r="18" spans="1:17" s="1" customFormat="1" ht="12.75" x14ac:dyDescent="0.2">
      <c r="A18" s="6" t="s">
        <v>22</v>
      </c>
      <c r="B18" s="6">
        <v>6968520</v>
      </c>
      <c r="C18" s="6">
        <v>8002336</v>
      </c>
      <c r="D18" s="6">
        <v>8155408</v>
      </c>
      <c r="E18" s="6">
        <v>8086070</v>
      </c>
      <c r="F18" s="6">
        <v>8585193.5841166321</v>
      </c>
      <c r="G18" s="6">
        <v>10059393.230999999</v>
      </c>
      <c r="H18" s="6">
        <v>10774182</v>
      </c>
      <c r="I18" s="6">
        <v>11370283</v>
      </c>
      <c r="J18" s="6">
        <v>11267851</v>
      </c>
      <c r="K18" s="6">
        <v>11819527</v>
      </c>
      <c r="L18" s="6">
        <v>11168123.329698421</v>
      </c>
      <c r="M18" s="6">
        <v>11449479</v>
      </c>
      <c r="N18" s="6">
        <v>12204735</v>
      </c>
      <c r="O18" s="6">
        <f t="shared" si="0"/>
        <v>755256</v>
      </c>
      <c r="P18" s="7">
        <f t="shared" si="1"/>
        <v>6.5964224223652446E-2</v>
      </c>
    </row>
    <row r="19" spans="1:17" s="1" customFormat="1" ht="12.75" x14ac:dyDescent="0.2">
      <c r="A19" s="6" t="s">
        <v>23</v>
      </c>
      <c r="B19" s="6">
        <v>9530644</v>
      </c>
      <c r="C19" s="6">
        <v>10769702</v>
      </c>
      <c r="D19" s="6">
        <v>11352696</v>
      </c>
      <c r="E19" s="6">
        <v>11521374</v>
      </c>
      <c r="F19" s="6">
        <v>12893949.729906341</v>
      </c>
      <c r="G19" s="6">
        <v>14927471.040239999</v>
      </c>
      <c r="H19" s="6">
        <v>16762008</v>
      </c>
      <c r="I19" s="6">
        <v>19232533</v>
      </c>
      <c r="J19" s="6">
        <v>20755455.677279998</v>
      </c>
      <c r="K19" s="6">
        <v>23242362</v>
      </c>
      <c r="L19" s="6">
        <v>22131944</v>
      </c>
      <c r="M19" s="6">
        <v>22714976</v>
      </c>
      <c r="N19" s="6">
        <v>24256489</v>
      </c>
      <c r="O19" s="6">
        <f t="shared" si="0"/>
        <v>1541513</v>
      </c>
      <c r="P19" s="7">
        <f t="shared" si="1"/>
        <v>6.786328984014775E-2</v>
      </c>
    </row>
    <row r="20" spans="1:17" s="1" customFormat="1" ht="12.75" x14ac:dyDescent="0.2">
      <c r="A20" s="8" t="s">
        <v>24</v>
      </c>
      <c r="B20" s="8">
        <f>SUM(B7:B19)</f>
        <v>86509753</v>
      </c>
      <c r="C20" s="8">
        <f t="shared" ref="C20:N20" si="2">SUM(C7:C19)</f>
        <v>94833147</v>
      </c>
      <c r="D20" s="8">
        <f t="shared" si="2"/>
        <v>100327177</v>
      </c>
      <c r="E20" s="8">
        <f t="shared" si="2"/>
        <v>101935512</v>
      </c>
      <c r="F20" s="8">
        <f t="shared" si="2"/>
        <v>109825263.78291319</v>
      </c>
      <c r="G20" s="8">
        <f t="shared" si="2"/>
        <v>124128648.35601638</v>
      </c>
      <c r="H20" s="8">
        <f t="shared" si="2"/>
        <v>135436910</v>
      </c>
      <c r="I20" s="8">
        <f t="shared" si="2"/>
        <v>146608391</v>
      </c>
      <c r="J20" s="8">
        <f t="shared" si="2"/>
        <v>156607168.59233001</v>
      </c>
      <c r="K20" s="8">
        <f t="shared" si="2"/>
        <v>168796277</v>
      </c>
      <c r="L20" s="8">
        <f t="shared" si="2"/>
        <v>168177365.02511355</v>
      </c>
      <c r="M20" s="8">
        <f t="shared" ref="M20" si="3">SUM(M7:M19)</f>
        <v>173558686</v>
      </c>
      <c r="N20" s="8">
        <f t="shared" si="2"/>
        <v>186658848</v>
      </c>
      <c r="O20" s="8">
        <f>+N20-L20</f>
        <v>18481482.974886447</v>
      </c>
      <c r="P20" s="9">
        <f>O20/L20</f>
        <v>0.10989280853655096</v>
      </c>
    </row>
    <row r="21" spans="1:17" s="1" customFormat="1" ht="12.75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7" s="1" customFormat="1" ht="12.75" x14ac:dyDescent="0.2">
      <c r="A22" s="26" t="s">
        <v>71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1:17" s="1" customFormat="1" ht="12.75" x14ac:dyDescent="0.2">
      <c r="A23" s="6" t="s">
        <v>27</v>
      </c>
      <c r="B23" s="6">
        <v>2351177</v>
      </c>
      <c r="C23" s="6">
        <v>2487980</v>
      </c>
      <c r="D23" s="6">
        <v>2545989</v>
      </c>
      <c r="E23" s="6">
        <v>2631245</v>
      </c>
      <c r="F23" s="6">
        <v>2816552.9861126328</v>
      </c>
      <c r="G23" s="6">
        <v>3418791</v>
      </c>
      <c r="H23" s="6">
        <v>3913952</v>
      </c>
      <c r="I23" s="6">
        <v>4676752</v>
      </c>
      <c r="J23" s="6">
        <v>4756059</v>
      </c>
      <c r="K23" s="6">
        <v>5009697</v>
      </c>
      <c r="L23" s="6">
        <v>5013217</v>
      </c>
      <c r="M23" s="6">
        <v>6394228</v>
      </c>
      <c r="N23" s="6">
        <v>7349704</v>
      </c>
      <c r="O23" s="6">
        <f>+N23-M23</f>
        <v>955476</v>
      </c>
      <c r="P23" s="7">
        <f t="shared" ref="P23" si="4">O23/M23</f>
        <v>0.14942789027854497</v>
      </c>
    </row>
    <row r="24" spans="1:17" s="1" customFormat="1" ht="12.75" x14ac:dyDescent="0.2">
      <c r="A24" s="6" t="s">
        <v>25</v>
      </c>
      <c r="B24" s="6">
        <v>13813590</v>
      </c>
      <c r="C24" s="6">
        <v>14154008</v>
      </c>
      <c r="D24" s="6">
        <v>15719725</v>
      </c>
      <c r="E24" s="6">
        <v>16165281</v>
      </c>
      <c r="F24" s="6">
        <v>17100777.668174412</v>
      </c>
      <c r="G24" s="6">
        <v>18426729.32736</v>
      </c>
      <c r="H24" s="6">
        <v>19122106</v>
      </c>
      <c r="I24" s="6">
        <v>19863388</v>
      </c>
      <c r="J24" s="6">
        <v>20467851.513608474</v>
      </c>
      <c r="K24" s="6">
        <v>21827958</v>
      </c>
      <c r="L24" s="6">
        <v>22688285.136488575</v>
      </c>
      <c r="M24" s="6">
        <v>24185994</v>
      </c>
      <c r="N24" s="6">
        <v>25543016</v>
      </c>
      <c r="O24" s="6">
        <f>+N24-M24</f>
        <v>1357022</v>
      </c>
      <c r="P24" s="7">
        <f t="shared" ref="P24:P26" si="5">O24/M24</f>
        <v>5.6107762203199088E-2</v>
      </c>
    </row>
    <row r="25" spans="1:17" s="1" customFormat="1" ht="12.75" x14ac:dyDescent="0.2">
      <c r="A25" s="6" t="s">
        <v>26</v>
      </c>
      <c r="B25" s="6">
        <v>3799668</v>
      </c>
      <c r="C25" s="6">
        <v>3989963</v>
      </c>
      <c r="D25" s="6">
        <v>4163021</v>
      </c>
      <c r="E25" s="6">
        <v>4332344</v>
      </c>
      <c r="F25" s="6">
        <v>4633988.05279114</v>
      </c>
      <c r="G25" s="6">
        <v>4758740.6210599998</v>
      </c>
      <c r="H25" s="6">
        <v>5066216</v>
      </c>
      <c r="I25" s="6">
        <v>5980222</v>
      </c>
      <c r="J25" s="6">
        <v>5890625</v>
      </c>
      <c r="K25" s="6">
        <v>6356096</v>
      </c>
      <c r="L25" s="6">
        <v>5827682.2509784531</v>
      </c>
      <c r="M25" s="6"/>
      <c r="N25" s="6"/>
      <c r="O25" s="6">
        <f>+N25-M25</f>
        <v>0</v>
      </c>
      <c r="P25" s="7">
        <v>0</v>
      </c>
    </row>
    <row r="26" spans="1:17" s="1" customFormat="1" ht="12.75" x14ac:dyDescent="0.2">
      <c r="A26" s="6" t="s">
        <v>72</v>
      </c>
      <c r="B26" s="6">
        <v>686892</v>
      </c>
      <c r="C26" s="6">
        <v>517565</v>
      </c>
      <c r="D26" s="6">
        <v>469123</v>
      </c>
      <c r="E26" s="6">
        <v>790488</v>
      </c>
      <c r="F26" s="6">
        <v>1755676.1325696521</v>
      </c>
      <c r="G26" s="6">
        <v>2055489.4260200001</v>
      </c>
      <c r="H26" s="6">
        <v>2164810</v>
      </c>
      <c r="I26" s="6">
        <v>2217926</v>
      </c>
      <c r="J26" s="6">
        <v>2695400</v>
      </c>
      <c r="K26" s="6">
        <v>1949140</v>
      </c>
      <c r="L26" s="6">
        <f>1044037.955+426381+436550</f>
        <v>1906968.9550000001</v>
      </c>
      <c r="M26" s="6">
        <v>1644012</v>
      </c>
      <c r="N26" s="6">
        <v>2341773</v>
      </c>
      <c r="O26" s="6">
        <f>+N26-M26</f>
        <v>697761</v>
      </c>
      <c r="P26" s="7">
        <f t="shared" si="5"/>
        <v>0.42442573411872908</v>
      </c>
    </row>
    <row r="27" spans="1:17" s="1" customFormat="1" ht="12.75" x14ac:dyDescent="0.2">
      <c r="A27" s="6" t="s">
        <v>44</v>
      </c>
      <c r="B27" s="6">
        <v>220913</v>
      </c>
      <c r="C27" s="6">
        <v>304350</v>
      </c>
      <c r="D27" s="6">
        <v>411521</v>
      </c>
      <c r="E27" s="6">
        <v>484566</v>
      </c>
      <c r="F27" s="6">
        <v>850161.86560934526</v>
      </c>
      <c r="G27" s="6">
        <v>1101894</v>
      </c>
      <c r="H27" s="6">
        <v>1455624</v>
      </c>
      <c r="I27" s="6">
        <v>839563</v>
      </c>
      <c r="J27" s="6">
        <v>905345</v>
      </c>
      <c r="K27" s="6">
        <v>1008821</v>
      </c>
      <c r="L27" s="6">
        <v>875459.73151874973</v>
      </c>
      <c r="M27" s="6"/>
      <c r="N27" s="6"/>
      <c r="O27" s="6">
        <f>+N27-M27</f>
        <v>0</v>
      </c>
      <c r="P27" s="7">
        <v>0</v>
      </c>
    </row>
    <row r="28" spans="1:17" s="1" customFormat="1" ht="12.75" hidden="1" x14ac:dyDescent="0.2">
      <c r="A28" s="6" t="s">
        <v>46</v>
      </c>
      <c r="B28" s="6">
        <v>193101</v>
      </c>
      <c r="C28" s="6">
        <v>368513</v>
      </c>
      <c r="D28" s="6">
        <v>477252</v>
      </c>
      <c r="E28" s="6">
        <v>487111</v>
      </c>
      <c r="F28" s="6">
        <v>559389.4653571893</v>
      </c>
      <c r="G28" s="6">
        <v>576817</v>
      </c>
      <c r="H28" s="6">
        <v>0</v>
      </c>
      <c r="I28" s="6">
        <v>0</v>
      </c>
      <c r="J28" s="6">
        <v>0</v>
      </c>
      <c r="K28" s="6">
        <v>0</v>
      </c>
      <c r="L28" s="6"/>
      <c r="M28" s="6"/>
      <c r="N28" s="6"/>
      <c r="O28" s="6">
        <v>0</v>
      </c>
      <c r="P28" s="7"/>
    </row>
    <row r="29" spans="1:17" s="1" customFormat="1" ht="12.75" hidden="1" x14ac:dyDescent="0.2">
      <c r="A29" s="6" t="s">
        <v>47</v>
      </c>
      <c r="B29" s="6">
        <v>185905</v>
      </c>
      <c r="C29" s="6">
        <v>187623</v>
      </c>
      <c r="D29" s="6">
        <v>199844</v>
      </c>
      <c r="E29" s="6">
        <v>214171</v>
      </c>
      <c r="F29" s="6">
        <v>197585.79687122398</v>
      </c>
      <c r="G29" s="6">
        <v>203084</v>
      </c>
      <c r="H29" s="6">
        <v>0</v>
      </c>
      <c r="I29" s="6">
        <v>0</v>
      </c>
      <c r="J29" s="6">
        <v>0</v>
      </c>
      <c r="K29" s="6">
        <v>0</v>
      </c>
      <c r="L29" s="6"/>
      <c r="M29" s="6"/>
      <c r="N29" s="6"/>
      <c r="O29" s="6">
        <v>0</v>
      </c>
      <c r="P29" s="7"/>
    </row>
    <row r="30" spans="1:17" s="1" customFormat="1" ht="12.75" hidden="1" x14ac:dyDescent="0.2">
      <c r="A30" s="6" t="s">
        <v>48</v>
      </c>
      <c r="B30" s="6">
        <v>86598</v>
      </c>
      <c r="C30" s="6">
        <v>87638</v>
      </c>
      <c r="D30" s="6">
        <v>89223</v>
      </c>
      <c r="E30" s="6">
        <v>92368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/>
      <c r="L30" s="6"/>
      <c r="M30" s="6"/>
      <c r="N30" s="6"/>
      <c r="O30" s="6">
        <v>0</v>
      </c>
      <c r="P30" s="7"/>
    </row>
    <row r="31" spans="1:17" s="1" customFormat="1" ht="12.75" x14ac:dyDescent="0.2">
      <c r="A31" s="8" t="s">
        <v>71</v>
      </c>
      <c r="B31" s="8">
        <f t="shared" ref="B31:N31" si="6">SUM(B23:B30)</f>
        <v>21337844</v>
      </c>
      <c r="C31" s="8">
        <f t="shared" si="6"/>
        <v>22097640</v>
      </c>
      <c r="D31" s="8">
        <f t="shared" si="6"/>
        <v>24075698</v>
      </c>
      <c r="E31" s="8">
        <f t="shared" si="6"/>
        <v>25197574</v>
      </c>
      <c r="F31" s="8">
        <f t="shared" si="6"/>
        <v>27914131.967485592</v>
      </c>
      <c r="G31" s="8">
        <f t="shared" si="6"/>
        <v>30541545.374439999</v>
      </c>
      <c r="H31" s="8">
        <f t="shared" si="6"/>
        <v>31722708</v>
      </c>
      <c r="I31" s="8">
        <f t="shared" si="6"/>
        <v>33577851</v>
      </c>
      <c r="J31" s="8">
        <f t="shared" si="6"/>
        <v>34715280.513608471</v>
      </c>
      <c r="K31" s="8">
        <f t="shared" si="6"/>
        <v>36151712</v>
      </c>
      <c r="L31" s="8">
        <f t="shared" si="6"/>
        <v>36311613.073985778</v>
      </c>
      <c r="M31" s="8">
        <f t="shared" ref="M31" si="7">SUM(M23:M30)</f>
        <v>32224234</v>
      </c>
      <c r="N31" s="8">
        <f t="shared" si="6"/>
        <v>35234493</v>
      </c>
      <c r="O31" s="8">
        <f>+N31-M31</f>
        <v>3010259</v>
      </c>
      <c r="P31" s="9">
        <f>O31/M31</f>
        <v>9.3415998654925364E-2</v>
      </c>
      <c r="Q31" s="2"/>
    </row>
    <row r="32" spans="1:17" s="1" customFormat="1" ht="13.9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6"/>
    </row>
    <row r="33" spans="1:19" s="1" customFormat="1" ht="13.9" customHeight="1" x14ac:dyDescent="0.2">
      <c r="A33" s="26" t="s">
        <v>63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1:19" s="1" customFormat="1" ht="13.9" customHeight="1" x14ac:dyDescent="0.2">
      <c r="A34" s="6" t="s">
        <v>67</v>
      </c>
      <c r="B34" s="2"/>
      <c r="C34" s="2"/>
      <c r="D34" s="2"/>
      <c r="E34" s="2"/>
      <c r="F34" s="2"/>
      <c r="G34" s="2"/>
      <c r="H34" s="6">
        <v>15332675</v>
      </c>
      <c r="I34" s="6">
        <v>16843032</v>
      </c>
      <c r="J34" s="6">
        <v>18666520.173700001</v>
      </c>
      <c r="K34" s="6">
        <v>19952881</v>
      </c>
      <c r="L34" s="6">
        <v>20986255.184401546</v>
      </c>
      <c r="M34" s="6">
        <v>17094441</v>
      </c>
      <c r="N34" s="6">
        <v>17585179</v>
      </c>
      <c r="O34" s="6">
        <f>+N34-M34</f>
        <v>490738</v>
      </c>
      <c r="P34" s="7">
        <f t="shared" ref="P34:P35" si="8">O34/M34</f>
        <v>2.8707461098025959E-2</v>
      </c>
    </row>
    <row r="35" spans="1:19" s="1" customFormat="1" ht="13.9" customHeight="1" x14ac:dyDescent="0.2">
      <c r="A35" s="6" t="s">
        <v>68</v>
      </c>
      <c r="B35" s="2"/>
      <c r="C35" s="2"/>
      <c r="D35" s="2"/>
      <c r="E35" s="2"/>
      <c r="F35" s="2"/>
      <c r="G35" s="2"/>
      <c r="H35" s="6"/>
      <c r="I35" s="6"/>
      <c r="J35" s="6"/>
      <c r="K35" s="6"/>
      <c r="L35" s="6"/>
      <c r="M35" s="6">
        <v>7317149</v>
      </c>
      <c r="N35" s="6">
        <v>8077756</v>
      </c>
      <c r="O35" s="6">
        <f>+N35-M35</f>
        <v>760607</v>
      </c>
      <c r="P35" s="7">
        <f t="shared" si="8"/>
        <v>0.1039485460799008</v>
      </c>
    </row>
    <row r="36" spans="1:19" s="1" customFormat="1" ht="13.9" customHeight="1" x14ac:dyDescent="0.2">
      <c r="A36" s="6" t="s">
        <v>64</v>
      </c>
      <c r="B36" s="2"/>
      <c r="C36" s="2"/>
      <c r="D36" s="2"/>
      <c r="E36" s="2"/>
      <c r="F36" s="2"/>
      <c r="G36" s="2"/>
      <c r="H36" s="6"/>
      <c r="I36" s="6"/>
      <c r="J36" s="6"/>
      <c r="K36" s="6"/>
      <c r="L36" s="6">
        <v>502624.03640000004</v>
      </c>
      <c r="M36" s="6">
        <v>883758</v>
      </c>
      <c r="N36" s="6">
        <v>982753</v>
      </c>
      <c r="O36" s="6">
        <f>+N36-M36</f>
        <v>98995</v>
      </c>
      <c r="P36" s="7">
        <f>O36/M36</f>
        <v>0.11201595912003059</v>
      </c>
    </row>
    <row r="37" spans="1:19" s="1" customFormat="1" ht="13.9" customHeight="1" x14ac:dyDescent="0.2">
      <c r="A37" s="8" t="s">
        <v>65</v>
      </c>
      <c r="B37" s="8">
        <f t="shared" ref="B37:G37" si="9">SUM(B18:B36)</f>
        <v>145684605</v>
      </c>
      <c r="C37" s="8">
        <f t="shared" si="9"/>
        <v>157800465</v>
      </c>
      <c r="D37" s="8">
        <f t="shared" si="9"/>
        <v>167986677</v>
      </c>
      <c r="E37" s="8">
        <f t="shared" si="9"/>
        <v>171938104</v>
      </c>
      <c r="F37" s="8">
        <f t="shared" si="9"/>
        <v>187132671.03190732</v>
      </c>
      <c r="G37" s="8">
        <f t="shared" si="9"/>
        <v>210198603.37613642</v>
      </c>
      <c r="H37" s="8">
        <f>SUM(H34:H36)</f>
        <v>15332675</v>
      </c>
      <c r="I37" s="8">
        <f t="shared" ref="I37:N37" si="10">SUM(I34:I36)</f>
        <v>16843032</v>
      </c>
      <c r="J37" s="8">
        <f t="shared" si="10"/>
        <v>18666520.173700001</v>
      </c>
      <c r="K37" s="8">
        <f t="shared" si="10"/>
        <v>19952881</v>
      </c>
      <c r="L37" s="8">
        <f t="shared" si="10"/>
        <v>21488879.220801547</v>
      </c>
      <c r="M37" s="8">
        <f t="shared" si="10"/>
        <v>25295348</v>
      </c>
      <c r="N37" s="8">
        <f t="shared" si="10"/>
        <v>26645688</v>
      </c>
      <c r="O37" s="8">
        <f>+N37-M37</f>
        <v>1350340</v>
      </c>
      <c r="P37" s="9">
        <f>O37/M37</f>
        <v>5.3382938238287929E-2</v>
      </c>
    </row>
    <row r="38" spans="1:19" s="1" customFormat="1" ht="13.9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</row>
    <row r="39" spans="1:19" s="1" customFormat="1" ht="12.75" x14ac:dyDescent="0.2">
      <c r="A39" s="26" t="s">
        <v>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</row>
    <row r="40" spans="1:19" s="1" customFormat="1" ht="12.75" x14ac:dyDescent="0.2">
      <c r="A40" s="6" t="s">
        <v>52</v>
      </c>
      <c r="B40" s="10"/>
      <c r="C40" s="10"/>
      <c r="D40" s="10"/>
      <c r="E40" s="10"/>
      <c r="F40" s="10"/>
      <c r="G40" s="6">
        <v>0</v>
      </c>
      <c r="H40" s="6">
        <v>0</v>
      </c>
      <c r="I40" s="6">
        <v>0</v>
      </c>
      <c r="J40" s="6">
        <v>0</v>
      </c>
      <c r="K40" s="6">
        <v>1174707</v>
      </c>
      <c r="L40" s="6">
        <v>1171746.4708778909</v>
      </c>
      <c r="M40" s="6">
        <v>1221880</v>
      </c>
      <c r="N40" s="6">
        <v>1284181</v>
      </c>
      <c r="O40" s="6">
        <f t="shared" ref="O40:O43" si="11">+N40-M40</f>
        <v>62301</v>
      </c>
      <c r="P40" s="7">
        <f>O40/M40</f>
        <v>5.0987822044717974E-2</v>
      </c>
    </row>
    <row r="41" spans="1:19" s="1" customFormat="1" ht="12.75" x14ac:dyDescent="0.2">
      <c r="A41" s="6" t="s">
        <v>53</v>
      </c>
      <c r="B41" s="6"/>
      <c r="C41" s="6"/>
      <c r="D41" s="6"/>
      <c r="E41" s="6"/>
      <c r="F41" s="6">
        <v>0</v>
      </c>
      <c r="G41" s="6">
        <v>0</v>
      </c>
      <c r="H41" s="6">
        <v>0</v>
      </c>
      <c r="I41" s="6">
        <v>0</v>
      </c>
      <c r="J41" s="6">
        <v>35675</v>
      </c>
      <c r="K41" s="6">
        <v>1609865</v>
      </c>
      <c r="L41" s="6">
        <v>1847815.5639437195</v>
      </c>
      <c r="M41" s="6">
        <v>2369910</v>
      </c>
      <c r="N41" s="6">
        <v>2563623</v>
      </c>
      <c r="O41" s="6">
        <f t="shared" si="11"/>
        <v>193713</v>
      </c>
      <c r="P41" s="7">
        <f t="shared" ref="P41:P43" si="12">O41/M41</f>
        <v>8.1738547033431655E-2</v>
      </c>
      <c r="S41" s="2"/>
    </row>
    <row r="42" spans="1:19" s="1" customFormat="1" ht="12.75" x14ac:dyDescent="0.2">
      <c r="A42" s="6" t="s">
        <v>73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v>559555</v>
      </c>
      <c r="N42" s="6">
        <v>744011</v>
      </c>
      <c r="O42" s="6">
        <f t="shared" si="11"/>
        <v>184456</v>
      </c>
      <c r="P42" s="7">
        <f t="shared" si="12"/>
        <v>0.32964766644923199</v>
      </c>
      <c r="S42" s="2"/>
    </row>
    <row r="43" spans="1:19" s="1" customFormat="1" ht="12.75" x14ac:dyDescent="0.2">
      <c r="A43" s="6" t="s">
        <v>60</v>
      </c>
      <c r="B43" s="6">
        <v>2199909</v>
      </c>
      <c r="C43" s="6">
        <v>2556750</v>
      </c>
      <c r="D43" s="6">
        <v>2782760</v>
      </c>
      <c r="E43" s="6">
        <v>2858225</v>
      </c>
      <c r="F43" s="6">
        <v>3100433</v>
      </c>
      <c r="G43" s="6">
        <v>3848198.7935000001</v>
      </c>
      <c r="H43" s="6">
        <v>4279461</v>
      </c>
      <c r="I43" s="6">
        <v>4686498</v>
      </c>
      <c r="J43" s="6">
        <v>4940267.0279999999</v>
      </c>
      <c r="K43" s="6">
        <v>2509074</v>
      </c>
      <c r="L43" s="6">
        <v>2501577.1387592778</v>
      </c>
      <c r="M43" s="6">
        <v>1599524</v>
      </c>
      <c r="N43" s="6">
        <v>1736350</v>
      </c>
      <c r="O43" s="6">
        <f t="shared" si="11"/>
        <v>136826</v>
      </c>
      <c r="P43" s="7">
        <f t="shared" si="12"/>
        <v>8.5541698655349968E-2</v>
      </c>
      <c r="S43" s="2"/>
    </row>
    <row r="44" spans="1:19" s="1" customFormat="1" ht="12.75" x14ac:dyDescent="0.2">
      <c r="A44" s="8" t="s">
        <v>61</v>
      </c>
      <c r="B44" s="8">
        <f t="shared" ref="B44:N44" si="13">SUM(B40:B43)</f>
        <v>2199909</v>
      </c>
      <c r="C44" s="8">
        <f t="shared" si="13"/>
        <v>2556750</v>
      </c>
      <c r="D44" s="8">
        <f t="shared" si="13"/>
        <v>2782760</v>
      </c>
      <c r="E44" s="8">
        <f t="shared" si="13"/>
        <v>2858225</v>
      </c>
      <c r="F44" s="8">
        <f t="shared" si="13"/>
        <v>3100433</v>
      </c>
      <c r="G44" s="8">
        <f t="shared" si="13"/>
        <v>3848198.7935000001</v>
      </c>
      <c r="H44" s="8">
        <f t="shared" si="13"/>
        <v>4279461</v>
      </c>
      <c r="I44" s="8">
        <f t="shared" si="13"/>
        <v>4686498</v>
      </c>
      <c r="J44" s="8">
        <f t="shared" si="13"/>
        <v>4975942.0279999999</v>
      </c>
      <c r="K44" s="8">
        <f t="shared" si="13"/>
        <v>5293646</v>
      </c>
      <c r="L44" s="8">
        <f t="shared" si="13"/>
        <v>5521139.1735808887</v>
      </c>
      <c r="M44" s="8">
        <f t="shared" ref="M44" si="14">SUM(M40:M43)</f>
        <v>5750869</v>
      </c>
      <c r="N44" s="8">
        <f t="shared" si="13"/>
        <v>6328165</v>
      </c>
      <c r="O44" s="8">
        <f>+N44-M44</f>
        <v>577296</v>
      </c>
      <c r="P44" s="9">
        <f>O44/M44</f>
        <v>0.10038413325012271</v>
      </c>
    </row>
    <row r="45" spans="1:19" s="1" customFormat="1" ht="13.9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7"/>
    </row>
    <row r="46" spans="1:19" s="1" customFormat="1" ht="12.75" x14ac:dyDescent="0.2">
      <c r="A46" s="26" t="s">
        <v>29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  <row r="47" spans="1:19" s="1" customFormat="1" ht="12.75" x14ac:dyDescent="0.2">
      <c r="A47" s="6" t="s">
        <v>29</v>
      </c>
      <c r="B47" s="6">
        <v>4932762</v>
      </c>
      <c r="C47" s="6">
        <v>4959302</v>
      </c>
      <c r="D47" s="6">
        <v>4809896</v>
      </c>
      <c r="E47" s="6">
        <v>2972133</v>
      </c>
      <c r="F47" s="6">
        <v>16703046</v>
      </c>
      <c r="G47" s="6">
        <v>6557910</v>
      </c>
      <c r="H47" s="6">
        <v>4366426</v>
      </c>
      <c r="I47" s="6">
        <v>2713567</v>
      </c>
      <c r="J47" s="6">
        <v>6273420</v>
      </c>
      <c r="K47" s="6">
        <v>3085359</v>
      </c>
      <c r="L47" s="6">
        <v>6140191.6325000003</v>
      </c>
      <c r="M47" s="6">
        <v>10515105</v>
      </c>
      <c r="N47" s="6">
        <v>8175986</v>
      </c>
      <c r="O47" s="6">
        <f t="shared" ref="O47" si="15">+N47-M47</f>
        <v>-2339119</v>
      </c>
      <c r="P47" s="7">
        <f t="shared" ref="P47" si="16">O47/M47</f>
        <v>-0.22245322324408554</v>
      </c>
    </row>
    <row r="48" spans="1:19" s="1" customFormat="1" ht="12.75" x14ac:dyDescent="0.2">
      <c r="A48" s="8" t="s">
        <v>30</v>
      </c>
      <c r="B48" s="8">
        <f>B47</f>
        <v>4932762</v>
      </c>
      <c r="C48" s="8">
        <f t="shared" ref="C48:N48" si="17">C47</f>
        <v>4959302</v>
      </c>
      <c r="D48" s="8">
        <f t="shared" si="17"/>
        <v>4809896</v>
      </c>
      <c r="E48" s="8">
        <f t="shared" si="17"/>
        <v>2972133</v>
      </c>
      <c r="F48" s="8">
        <f t="shared" si="17"/>
        <v>16703046</v>
      </c>
      <c r="G48" s="8">
        <f t="shared" si="17"/>
        <v>6557910</v>
      </c>
      <c r="H48" s="8">
        <f t="shared" si="17"/>
        <v>4366426</v>
      </c>
      <c r="I48" s="8">
        <f t="shared" si="17"/>
        <v>2713567</v>
      </c>
      <c r="J48" s="8">
        <f t="shared" si="17"/>
        <v>6273420</v>
      </c>
      <c r="K48" s="8">
        <f t="shared" si="17"/>
        <v>3085359</v>
      </c>
      <c r="L48" s="8">
        <f t="shared" si="17"/>
        <v>6140191.6325000003</v>
      </c>
      <c r="M48" s="8">
        <f t="shared" ref="M48" si="18">M47</f>
        <v>10515105</v>
      </c>
      <c r="N48" s="8">
        <f t="shared" si="17"/>
        <v>8175986</v>
      </c>
      <c r="O48" s="8">
        <f>+N48-M48</f>
        <v>-2339119</v>
      </c>
      <c r="P48" s="9">
        <f>O48/M48</f>
        <v>-0.22245322324408554</v>
      </c>
    </row>
    <row r="49" spans="1:22" s="1" customFormat="1" ht="13.9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6"/>
    </row>
    <row r="50" spans="1:22" s="1" customFormat="1" ht="13.9" customHeight="1" x14ac:dyDescent="0.2">
      <c r="A50" s="26" t="s">
        <v>69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</row>
    <row r="51" spans="1:22" s="1" customFormat="1" ht="13.9" customHeight="1" x14ac:dyDescent="0.2">
      <c r="A51" s="6" t="s">
        <v>58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434036</v>
      </c>
      <c r="O51" s="6">
        <f>+N51-M51</f>
        <v>434036</v>
      </c>
      <c r="P51" s="7">
        <v>0</v>
      </c>
    </row>
    <row r="52" spans="1:22" s="1" customFormat="1" ht="13.9" customHeight="1" x14ac:dyDescent="0.2">
      <c r="A52" s="6" t="s">
        <v>74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v>3454993</v>
      </c>
      <c r="N52" s="6">
        <v>3766979</v>
      </c>
      <c r="O52" s="6">
        <f>+N52-M52</f>
        <v>311986</v>
      </c>
      <c r="P52" s="7">
        <f t="shared" ref="P52" si="19">O52/M52</f>
        <v>9.0300038234520305E-2</v>
      </c>
    </row>
    <row r="53" spans="1:22" s="1" customFormat="1" ht="13.9" customHeight="1" x14ac:dyDescent="0.2">
      <c r="A53" s="8" t="s">
        <v>69</v>
      </c>
      <c r="B53" s="8">
        <f t="shared" ref="B53:H53" si="20">SUM(B51:B51)</f>
        <v>0</v>
      </c>
      <c r="C53" s="8">
        <f t="shared" si="20"/>
        <v>0</v>
      </c>
      <c r="D53" s="8">
        <f t="shared" si="20"/>
        <v>0</v>
      </c>
      <c r="E53" s="8">
        <f t="shared" si="20"/>
        <v>0</v>
      </c>
      <c r="F53" s="8">
        <f t="shared" si="20"/>
        <v>0</v>
      </c>
      <c r="G53" s="8">
        <f t="shared" si="20"/>
        <v>0</v>
      </c>
      <c r="H53" s="8">
        <f t="shared" si="20"/>
        <v>0</v>
      </c>
      <c r="I53" s="8"/>
      <c r="J53" s="8"/>
      <c r="K53" s="8"/>
      <c r="L53" s="8"/>
      <c r="M53" s="8">
        <f>SUM(M51:M52)</f>
        <v>3454993</v>
      </c>
      <c r="N53" s="8">
        <f>SUM(N51:N52)</f>
        <v>4201015</v>
      </c>
      <c r="O53" s="8">
        <f>+N53-M53</f>
        <v>746022</v>
      </c>
      <c r="P53" s="9">
        <f>O53/M53</f>
        <v>0.21592576309127109</v>
      </c>
    </row>
    <row r="54" spans="1:22" s="1" customFormat="1" ht="13.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6"/>
    </row>
    <row r="55" spans="1:22" s="1" customFormat="1" ht="12.75" x14ac:dyDescent="0.2">
      <c r="A55" s="26" t="s">
        <v>70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V55" s="2"/>
    </row>
    <row r="56" spans="1:22" s="1" customFormat="1" ht="12.75" x14ac:dyDescent="0.2">
      <c r="A56" s="6" t="s">
        <v>32</v>
      </c>
      <c r="B56" s="6">
        <v>1001394</v>
      </c>
      <c r="C56" s="6">
        <v>1173459</v>
      </c>
      <c r="D56" s="6">
        <v>1300121</v>
      </c>
      <c r="E56" s="6">
        <v>1331309</v>
      </c>
      <c r="F56" s="6">
        <v>1644153.1242348929</v>
      </c>
      <c r="G56" s="6">
        <v>1762612.6438799999</v>
      </c>
      <c r="H56" s="6">
        <v>1994177</v>
      </c>
      <c r="I56" s="6">
        <v>2134651</v>
      </c>
      <c r="J56" s="6">
        <v>2283247</v>
      </c>
      <c r="K56" s="6">
        <v>2559326</v>
      </c>
      <c r="L56" s="6">
        <v>2660908.3043414685</v>
      </c>
      <c r="M56" s="6"/>
      <c r="N56" s="6"/>
      <c r="O56" s="6"/>
      <c r="P56" s="7"/>
    </row>
    <row r="57" spans="1:22" s="1" customFormat="1" ht="12.75" x14ac:dyDescent="0.2">
      <c r="A57" s="6" t="s">
        <v>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v>5788208</v>
      </c>
      <c r="N57" s="6">
        <v>6003912</v>
      </c>
      <c r="O57" s="6">
        <f t="shared" ref="O57:O58" si="21">+N57-M57</f>
        <v>215704</v>
      </c>
      <c r="P57" s="7">
        <f t="shared" ref="P57" si="22">O57/M57</f>
        <v>3.7266110685725183E-2</v>
      </c>
    </row>
    <row r="58" spans="1:22" s="1" customFormat="1" ht="12.75" x14ac:dyDescent="0.2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>
        <v>1620650</v>
      </c>
      <c r="N58" s="6">
        <v>1686484</v>
      </c>
      <c r="O58" s="6">
        <f t="shared" si="21"/>
        <v>65834</v>
      </c>
      <c r="P58" s="7">
        <f>O58/M58</f>
        <v>4.0621972665288622E-2</v>
      </c>
    </row>
    <row r="59" spans="1:22" s="1" customFormat="1" ht="12.75" x14ac:dyDescent="0.2">
      <c r="A59" s="6" t="s">
        <v>31</v>
      </c>
      <c r="B59" s="6">
        <v>1827580</v>
      </c>
      <c r="C59" s="6">
        <v>2073351</v>
      </c>
      <c r="D59" s="6">
        <v>2244657</v>
      </c>
      <c r="E59" s="6">
        <v>1801152</v>
      </c>
      <c r="F59" s="6">
        <v>1882101.5482720453</v>
      </c>
      <c r="G59" s="6">
        <v>2058571.0767999999</v>
      </c>
      <c r="H59" s="6">
        <v>2592972</v>
      </c>
      <c r="I59" s="6">
        <v>2907926</v>
      </c>
      <c r="J59" s="6">
        <v>3024115</v>
      </c>
      <c r="K59" s="6">
        <v>3268962</v>
      </c>
      <c r="L59" s="6">
        <v>3263246.0099938521</v>
      </c>
      <c r="M59" s="6"/>
      <c r="N59" s="6"/>
      <c r="O59" s="6"/>
      <c r="P59" s="7"/>
    </row>
    <row r="60" spans="1:22" s="1" customFormat="1" ht="12.75" x14ac:dyDescent="0.2">
      <c r="A60" s="8" t="s">
        <v>33</v>
      </c>
      <c r="B60" s="8">
        <f t="shared" ref="B60:N60" si="23">SUM(B56:B59)</f>
        <v>2828974</v>
      </c>
      <c r="C60" s="8">
        <f t="shared" si="23"/>
        <v>3246810</v>
      </c>
      <c r="D60" s="8">
        <f t="shared" si="23"/>
        <v>3544778</v>
      </c>
      <c r="E60" s="8">
        <f t="shared" si="23"/>
        <v>3132461</v>
      </c>
      <c r="F60" s="8">
        <f t="shared" si="23"/>
        <v>3526254.6725069382</v>
      </c>
      <c r="G60" s="8">
        <f t="shared" si="23"/>
        <v>3821183.7206799998</v>
      </c>
      <c r="H60" s="8">
        <f t="shared" si="23"/>
        <v>4587149</v>
      </c>
      <c r="I60" s="8">
        <f t="shared" si="23"/>
        <v>5042577</v>
      </c>
      <c r="J60" s="8">
        <f t="shared" si="23"/>
        <v>5307362</v>
      </c>
      <c r="K60" s="8">
        <f t="shared" si="23"/>
        <v>5828288</v>
      </c>
      <c r="L60" s="8">
        <f t="shared" si="23"/>
        <v>5924154.3143353201</v>
      </c>
      <c r="M60" s="8">
        <f t="shared" si="23"/>
        <v>7408858</v>
      </c>
      <c r="N60" s="8">
        <f t="shared" si="23"/>
        <v>7690396</v>
      </c>
      <c r="O60" s="8">
        <f>+N60-M60</f>
        <v>281538</v>
      </c>
      <c r="P60" s="9">
        <f>O60/M60</f>
        <v>3.8000188423101107E-2</v>
      </c>
    </row>
    <row r="61" spans="1:22" s="1" customFormat="1" ht="13.9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6"/>
    </row>
    <row r="62" spans="1:22" s="1" customFormat="1" ht="12.75" x14ac:dyDescent="0.2">
      <c r="A62" s="26" t="s">
        <v>34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1:22" s="1" customFormat="1" ht="12.75" x14ac:dyDescent="0.2">
      <c r="A63" s="6" t="s">
        <v>45</v>
      </c>
      <c r="B63" s="6">
        <v>1963798</v>
      </c>
      <c r="C63" s="6">
        <v>2064625</v>
      </c>
      <c r="D63" s="6">
        <v>2183000</v>
      </c>
      <c r="E63" s="6">
        <v>2343106</v>
      </c>
      <c r="F63" s="6">
        <v>2585091.1918801055</v>
      </c>
      <c r="G63" s="6">
        <v>2649386.0499999998</v>
      </c>
      <c r="H63" s="6">
        <v>3434968</v>
      </c>
      <c r="I63" s="6">
        <v>3587345</v>
      </c>
      <c r="J63" s="6">
        <v>3979088.5206400002</v>
      </c>
      <c r="K63" s="6">
        <v>4262908</v>
      </c>
      <c r="L63" s="6">
        <v>4530779.447008566</v>
      </c>
      <c r="M63" s="6">
        <v>4581765</v>
      </c>
      <c r="N63" s="6">
        <v>5187589</v>
      </c>
      <c r="O63" s="6">
        <f t="shared" ref="O63:O67" si="24">+N63-M63</f>
        <v>605824</v>
      </c>
      <c r="P63" s="7">
        <f t="shared" ref="P63:P67" si="25">O63/M63</f>
        <v>0.13222502681826764</v>
      </c>
    </row>
    <row r="64" spans="1:22" s="1" customFormat="1" ht="12.75" x14ac:dyDescent="0.2">
      <c r="A64" s="6" t="s">
        <v>35</v>
      </c>
      <c r="B64" s="6">
        <v>1286031</v>
      </c>
      <c r="C64" s="6">
        <v>1291387</v>
      </c>
      <c r="D64" s="6">
        <v>1087215</v>
      </c>
      <c r="E64" s="6">
        <v>938883</v>
      </c>
      <c r="F64" s="6">
        <v>949349.85629563674</v>
      </c>
      <c r="G64" s="6">
        <v>928035</v>
      </c>
      <c r="H64" s="6">
        <v>924802</v>
      </c>
      <c r="I64" s="6">
        <v>960512</v>
      </c>
      <c r="J64" s="6">
        <v>1030198</v>
      </c>
      <c r="K64" s="6">
        <v>1086618</v>
      </c>
      <c r="L64" s="6">
        <v>942784</v>
      </c>
      <c r="M64" s="6">
        <v>741556</v>
      </c>
      <c r="N64" s="6">
        <v>855559</v>
      </c>
      <c r="O64" s="6">
        <f t="shared" si="24"/>
        <v>114003</v>
      </c>
      <c r="P64" s="7">
        <f t="shared" si="25"/>
        <v>0.15373484942472315</v>
      </c>
    </row>
    <row r="65" spans="1:16" s="1" customFormat="1" ht="12.75" x14ac:dyDescent="0.2">
      <c r="A65" s="6" t="s">
        <v>58</v>
      </c>
      <c r="B65" s="6"/>
      <c r="C65" s="6"/>
      <c r="D65" s="6"/>
      <c r="E65" s="6"/>
      <c r="F65" s="6"/>
      <c r="G65" s="6">
        <v>125530</v>
      </c>
      <c r="H65" s="6">
        <v>127297</v>
      </c>
      <c r="I65" s="6">
        <v>134178</v>
      </c>
      <c r="J65" s="6">
        <v>199583</v>
      </c>
      <c r="K65" s="6">
        <v>227880</v>
      </c>
      <c r="L65" s="6">
        <v>232489</v>
      </c>
      <c r="M65" s="6">
        <v>383916</v>
      </c>
      <c r="N65" s="6"/>
      <c r="O65" s="6">
        <f t="shared" si="24"/>
        <v>-383916</v>
      </c>
      <c r="P65" s="7">
        <f t="shared" si="25"/>
        <v>-1</v>
      </c>
    </row>
    <row r="66" spans="1:16" s="1" customFormat="1" ht="12.75" x14ac:dyDescent="0.2">
      <c r="A66" s="6" t="s">
        <v>59</v>
      </c>
      <c r="B66" s="6">
        <v>114466</v>
      </c>
      <c r="C66" s="6">
        <v>156098</v>
      </c>
      <c r="D66" s="6">
        <v>261289</v>
      </c>
      <c r="E66" s="6">
        <v>255145</v>
      </c>
      <c r="F66" s="6">
        <v>227336.40635518933</v>
      </c>
      <c r="G66" s="6">
        <v>265403</v>
      </c>
      <c r="H66" s="6">
        <v>274079</v>
      </c>
      <c r="I66" s="6">
        <v>290404</v>
      </c>
      <c r="J66" s="6">
        <v>458298</v>
      </c>
      <c r="K66" s="6">
        <v>540926</v>
      </c>
      <c r="L66" s="6">
        <v>573145</v>
      </c>
      <c r="M66" s="6">
        <v>623899</v>
      </c>
      <c r="N66" s="6">
        <v>595688</v>
      </c>
      <c r="O66" s="6">
        <f t="shared" si="24"/>
        <v>-28211</v>
      </c>
      <c r="P66" s="7">
        <f t="shared" si="25"/>
        <v>-4.521725471590754E-2</v>
      </c>
    </row>
    <row r="67" spans="1:16" s="1" customFormat="1" ht="12.75" x14ac:dyDescent="0.2">
      <c r="A67" s="6" t="s">
        <v>28</v>
      </c>
      <c r="B67" s="6"/>
      <c r="C67" s="6"/>
      <c r="D67" s="6"/>
      <c r="E67" s="6"/>
      <c r="F67" s="6"/>
      <c r="G67" s="6">
        <v>268106.44</v>
      </c>
      <c r="H67" s="6">
        <v>357276</v>
      </c>
      <c r="I67" s="6">
        <v>552955</v>
      </c>
      <c r="J67" s="6">
        <v>756056.87217999995</v>
      </c>
      <c r="K67" s="6">
        <v>2598819</v>
      </c>
      <c r="L67" s="6">
        <v>2635123.8112919</v>
      </c>
      <c r="M67" s="6">
        <v>2746000</v>
      </c>
      <c r="N67" s="6">
        <v>3126854</v>
      </c>
      <c r="O67" s="6">
        <f t="shared" si="24"/>
        <v>380854</v>
      </c>
      <c r="P67" s="7">
        <f t="shared" si="25"/>
        <v>0.1386941005098325</v>
      </c>
    </row>
    <row r="68" spans="1:16" s="1" customFormat="1" ht="12.75" x14ac:dyDescent="0.2">
      <c r="A68" s="8" t="s">
        <v>36</v>
      </c>
      <c r="B68" s="8">
        <f>SUM(B63:B67)</f>
        <v>3364295</v>
      </c>
      <c r="C68" s="8">
        <f t="shared" ref="C68:N68" si="26">SUM(C63:C67)</f>
        <v>3512110</v>
      </c>
      <c r="D68" s="8">
        <f t="shared" si="26"/>
        <v>3531504</v>
      </c>
      <c r="E68" s="8">
        <f t="shared" si="26"/>
        <v>3537134</v>
      </c>
      <c r="F68" s="8">
        <f t="shared" si="26"/>
        <v>3761777.4545309315</v>
      </c>
      <c r="G68" s="8">
        <f t="shared" si="26"/>
        <v>4236460.49</v>
      </c>
      <c r="H68" s="8">
        <f t="shared" si="26"/>
        <v>5118422</v>
      </c>
      <c r="I68" s="8">
        <f t="shared" si="26"/>
        <v>5525394</v>
      </c>
      <c r="J68" s="8">
        <f t="shared" si="26"/>
        <v>6423224.3928200006</v>
      </c>
      <c r="K68" s="8">
        <f t="shared" si="26"/>
        <v>8717151</v>
      </c>
      <c r="L68" s="8">
        <f t="shared" si="26"/>
        <v>8914321.2583004665</v>
      </c>
      <c r="M68" s="8">
        <f t="shared" ref="M68" si="27">SUM(M63:M67)</f>
        <v>9077136</v>
      </c>
      <c r="N68" s="8">
        <f t="shared" si="26"/>
        <v>9765690</v>
      </c>
      <c r="O68" s="8">
        <f>+N68-M68</f>
        <v>688554</v>
      </c>
      <c r="P68" s="9">
        <f>O68/M68</f>
        <v>7.5855864669208434E-2</v>
      </c>
    </row>
    <row r="69" spans="1:16" s="1" customFormat="1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6"/>
    </row>
    <row r="70" spans="1:16" s="1" customFormat="1" ht="12.75" x14ac:dyDescent="0.2">
      <c r="A70" s="26" t="s">
        <v>37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</row>
    <row r="71" spans="1:16" s="1" customFormat="1" ht="12.75" x14ac:dyDescent="0.2">
      <c r="A71" s="6" t="s">
        <v>42</v>
      </c>
      <c r="B71" s="6">
        <v>5688960</v>
      </c>
      <c r="C71" s="6">
        <v>6300767</v>
      </c>
      <c r="D71" s="6">
        <v>6962399</v>
      </c>
      <c r="E71" s="6">
        <v>7973184</v>
      </c>
      <c r="F71" s="6">
        <v>4677253.4519868139</v>
      </c>
      <c r="G71" s="6">
        <v>4264683</v>
      </c>
      <c r="H71" s="6">
        <v>4498055</v>
      </c>
      <c r="I71" s="6">
        <v>7887207</v>
      </c>
      <c r="J71" s="6">
        <v>7391561.2374399994</v>
      </c>
      <c r="K71" s="6">
        <v>8310027</v>
      </c>
      <c r="L71" s="6">
        <v>6905027.111907783</v>
      </c>
      <c r="M71" s="6">
        <v>7028087</v>
      </c>
      <c r="N71" s="6">
        <v>7613869</v>
      </c>
      <c r="O71" s="6">
        <f t="shared" ref="O71:O75" si="28">+N71-M71</f>
        <v>585782</v>
      </c>
      <c r="P71" s="7">
        <f t="shared" ref="P71:P75" si="29">O71/M71</f>
        <v>8.334871210330777E-2</v>
      </c>
    </row>
    <row r="72" spans="1:16" s="1" customFormat="1" ht="12.75" x14ac:dyDescent="0.2">
      <c r="A72" s="6" t="s">
        <v>41</v>
      </c>
      <c r="B72" s="6">
        <v>1163355</v>
      </c>
      <c r="C72" s="6">
        <v>1306166</v>
      </c>
      <c r="D72" s="6">
        <v>1284179</v>
      </c>
      <c r="E72" s="6">
        <v>1488707</v>
      </c>
      <c r="F72" s="6">
        <v>3464865.3740767525</v>
      </c>
      <c r="G72" s="6">
        <v>3571292</v>
      </c>
      <c r="H72" s="6">
        <v>4141304</v>
      </c>
      <c r="I72" s="6">
        <v>4516559</v>
      </c>
      <c r="J72" s="6">
        <v>5222036.0988400001</v>
      </c>
      <c r="K72" s="6">
        <v>5425424</v>
      </c>
      <c r="L72" s="6">
        <v>5594585.4420638895</v>
      </c>
      <c r="M72" s="6">
        <v>6241439</v>
      </c>
      <c r="N72" s="6">
        <v>6984575</v>
      </c>
      <c r="O72" s="6">
        <f t="shared" si="28"/>
        <v>743136</v>
      </c>
      <c r="P72" s="7">
        <f t="shared" si="29"/>
        <v>0.11906485026930488</v>
      </c>
    </row>
    <row r="73" spans="1:16" s="1" customFormat="1" ht="12.75" x14ac:dyDescent="0.2">
      <c r="A73" s="6" t="s">
        <v>40</v>
      </c>
      <c r="B73" s="6"/>
      <c r="C73" s="6"/>
      <c r="D73" s="6"/>
      <c r="E73" s="6"/>
      <c r="F73" s="6">
        <v>4543045.1585341226</v>
      </c>
      <c r="G73" s="6">
        <v>5727611</v>
      </c>
      <c r="H73" s="6">
        <v>5689955</v>
      </c>
      <c r="I73" s="6">
        <v>6404734</v>
      </c>
      <c r="J73" s="6">
        <v>6533891.3388599996</v>
      </c>
      <c r="K73" s="6">
        <v>5769382</v>
      </c>
      <c r="L73" s="6">
        <v>6755271.0938974125</v>
      </c>
      <c r="M73" s="6">
        <v>7032650</v>
      </c>
      <c r="N73" s="6">
        <v>7551876</v>
      </c>
      <c r="O73" s="6">
        <f t="shared" si="28"/>
        <v>519226</v>
      </c>
      <c r="P73" s="7">
        <f t="shared" si="29"/>
        <v>7.3830775027905554E-2</v>
      </c>
    </row>
    <row r="74" spans="1:16" s="1" customFormat="1" ht="12.75" x14ac:dyDescent="0.2">
      <c r="A74" s="6" t="s">
        <v>54</v>
      </c>
      <c r="B74" s="6"/>
      <c r="C74" s="6"/>
      <c r="D74" s="6"/>
      <c r="E74" s="6"/>
      <c r="F74" s="6">
        <v>2840780.6476336587</v>
      </c>
      <c r="G74" s="6">
        <v>3487847</v>
      </c>
      <c r="H74" s="6">
        <v>4047545</v>
      </c>
      <c r="I74" s="6">
        <v>576385</v>
      </c>
      <c r="J74" s="6">
        <v>786084</v>
      </c>
      <c r="K74" s="6">
        <v>821360</v>
      </c>
      <c r="L74" s="6">
        <v>818265.19590756414</v>
      </c>
      <c r="M74" s="6">
        <v>827809</v>
      </c>
      <c r="N74" s="6">
        <v>888293</v>
      </c>
      <c r="O74" s="6">
        <f t="shared" si="28"/>
        <v>60484</v>
      </c>
      <c r="P74" s="7">
        <f t="shared" si="29"/>
        <v>7.3065163582420586E-2</v>
      </c>
    </row>
    <row r="75" spans="1:16" s="1" customFormat="1" ht="12.75" x14ac:dyDescent="0.2">
      <c r="A75" s="6" t="s">
        <v>38</v>
      </c>
      <c r="B75" s="6">
        <v>394712</v>
      </c>
      <c r="C75" s="6">
        <v>356957</v>
      </c>
      <c r="D75" s="6">
        <v>383274</v>
      </c>
      <c r="E75" s="6">
        <v>337919</v>
      </c>
      <c r="F75" s="6">
        <f>451387.946668079+120219.613356103</f>
        <v>571607.56002418196</v>
      </c>
      <c r="G75" s="6">
        <v>650272</v>
      </c>
      <c r="H75" s="6">
        <v>791991</v>
      </c>
      <c r="I75" s="6">
        <v>811105</v>
      </c>
      <c r="J75" s="6">
        <v>715910</v>
      </c>
      <c r="K75" s="6">
        <v>757793</v>
      </c>
      <c r="L75" s="6">
        <v>643487.84078521316</v>
      </c>
      <c r="M75" s="6">
        <v>578786</v>
      </c>
      <c r="N75" s="6">
        <v>660706</v>
      </c>
      <c r="O75" s="6">
        <f t="shared" si="28"/>
        <v>81920</v>
      </c>
      <c r="P75" s="7">
        <f t="shared" si="29"/>
        <v>0.14153763221639776</v>
      </c>
    </row>
    <row r="76" spans="1:16" s="1" customFormat="1" ht="12.75" hidden="1" x14ac:dyDescent="0.2">
      <c r="A76" s="6" t="s">
        <v>39</v>
      </c>
      <c r="B76" s="6">
        <v>3949324</v>
      </c>
      <c r="C76" s="6">
        <v>4254167</v>
      </c>
      <c r="D76" s="6">
        <v>5148426</v>
      </c>
      <c r="E76" s="6">
        <v>5246683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/>
      <c r="L76" s="6"/>
      <c r="M76" s="6"/>
      <c r="N76" s="6"/>
      <c r="O76" s="6">
        <f t="shared" ref="O76" si="30">L76-K76</f>
        <v>0</v>
      </c>
      <c r="P76" s="7" t="e">
        <f t="shared" ref="P76" si="31">O76/K76</f>
        <v>#DIV/0!</v>
      </c>
    </row>
    <row r="77" spans="1:16" s="1" customFormat="1" ht="12.75" x14ac:dyDescent="0.2">
      <c r="A77" s="8" t="s">
        <v>43</v>
      </c>
      <c r="B77" s="8">
        <f t="shared" ref="B77:N77" si="32">SUM(B71:B76)</f>
        <v>11196351</v>
      </c>
      <c r="C77" s="8">
        <f t="shared" si="32"/>
        <v>12218057</v>
      </c>
      <c r="D77" s="8">
        <f t="shared" si="32"/>
        <v>13778278</v>
      </c>
      <c r="E77" s="8">
        <f t="shared" si="32"/>
        <v>15046493</v>
      </c>
      <c r="F77" s="8">
        <f t="shared" si="32"/>
        <v>16097552.192255529</v>
      </c>
      <c r="G77" s="8">
        <f t="shared" si="32"/>
        <v>17701705</v>
      </c>
      <c r="H77" s="8">
        <f t="shared" si="32"/>
        <v>19168850</v>
      </c>
      <c r="I77" s="8">
        <f t="shared" si="32"/>
        <v>20195990</v>
      </c>
      <c r="J77" s="8">
        <f t="shared" si="32"/>
        <v>20649482.675140001</v>
      </c>
      <c r="K77" s="8">
        <f t="shared" si="32"/>
        <v>21083986</v>
      </c>
      <c r="L77" s="8">
        <f t="shared" si="32"/>
        <v>20716636.68456186</v>
      </c>
      <c r="M77" s="8">
        <f t="shared" ref="M77" si="33">SUM(M71:M76)</f>
        <v>21708771</v>
      </c>
      <c r="N77" s="8">
        <f t="shared" si="32"/>
        <v>23699319</v>
      </c>
      <c r="O77" s="8">
        <f>+N77-M77</f>
        <v>1990548</v>
      </c>
      <c r="P77" s="9">
        <f>O77/M77</f>
        <v>9.1693260756216921E-2</v>
      </c>
    </row>
    <row r="78" spans="1:16" s="1" customFormat="1" ht="13.9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6"/>
    </row>
    <row r="79" spans="1:16" s="1" customFormat="1" ht="12.75" x14ac:dyDescent="0.2">
      <c r="A79" s="11" t="s">
        <v>49</v>
      </c>
      <c r="B79" s="11">
        <f t="shared" ref="B79:L79" si="34">B20+B31+B44+B48+B60+B68+B77+B37</f>
        <v>278054493</v>
      </c>
      <c r="C79" s="11">
        <f t="shared" si="34"/>
        <v>301224281</v>
      </c>
      <c r="D79" s="11">
        <f t="shared" si="34"/>
        <v>320836768</v>
      </c>
      <c r="E79" s="11">
        <f t="shared" si="34"/>
        <v>326617636</v>
      </c>
      <c r="F79" s="11">
        <f t="shared" si="34"/>
        <v>368061130.10159945</v>
      </c>
      <c r="G79" s="11">
        <f t="shared" si="34"/>
        <v>401034255.11077285</v>
      </c>
      <c r="H79" s="11">
        <f t="shared" si="34"/>
        <v>220012601</v>
      </c>
      <c r="I79" s="11">
        <f t="shared" si="34"/>
        <v>235193300</v>
      </c>
      <c r="J79" s="11">
        <f t="shared" si="34"/>
        <v>253618400.37559849</v>
      </c>
      <c r="K79" s="11">
        <f t="shared" si="34"/>
        <v>268909300</v>
      </c>
      <c r="L79" s="11">
        <f t="shared" si="34"/>
        <v>273194300.38317937</v>
      </c>
      <c r="M79" s="11">
        <f>M20+M31+M44+M48+M60+M68+M77+M37+M53</f>
        <v>288994000</v>
      </c>
      <c r="N79" s="11">
        <f>N20+N31+N44+N48+N60+N68+N77+N37+N53</f>
        <v>308399600</v>
      </c>
      <c r="O79" s="11">
        <f>+N79-M79</f>
        <v>19405600</v>
      </c>
      <c r="P79" s="12">
        <f>O79/M79</f>
        <v>6.7148798937002152E-2</v>
      </c>
    </row>
    <row r="80" spans="1:16" x14ac:dyDescent="0.25">
      <c r="K80" s="5"/>
      <c r="L80" s="5"/>
      <c r="M80" s="5"/>
      <c r="N80" s="5"/>
    </row>
  </sheetData>
  <mergeCells count="12">
    <mergeCell ref="A2:P2"/>
    <mergeCell ref="A1:P1"/>
    <mergeCell ref="A3:P3"/>
    <mergeCell ref="A6:P6"/>
    <mergeCell ref="A70:P70"/>
    <mergeCell ref="A22:P22"/>
    <mergeCell ref="A62:P62"/>
    <mergeCell ref="A55:P55"/>
    <mergeCell ref="A46:P46"/>
    <mergeCell ref="A39:P39"/>
    <mergeCell ref="A33:P33"/>
    <mergeCell ref="A50:P50"/>
  </mergeCells>
  <printOptions horizontalCentered="1"/>
  <pageMargins left="0.45" right="0.45" top="1" bottom="0.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Comparison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Palmer</dc:creator>
  <cp:lastModifiedBy>Scott Wood</cp:lastModifiedBy>
  <cp:lastPrinted>2020-10-08T17:13:36Z</cp:lastPrinted>
  <dcterms:created xsi:type="dcterms:W3CDTF">2018-07-06T15:59:44Z</dcterms:created>
  <dcterms:modified xsi:type="dcterms:W3CDTF">2023-05-26T22:39:18Z</dcterms:modified>
</cp:coreProperties>
</file>